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procter\Desktop\Live Odds Service\Cash Out\"/>
    </mc:Choice>
  </mc:AlternateContent>
  <xr:revisionPtr revIDLastSave="0" documentId="8_{8D6D1C0B-C9C7-422F-AC33-0F21F1291AD7}" xr6:coauthVersionLast="38" xr6:coauthVersionMax="38" xr10:uidLastSave="{00000000-0000-0000-0000-000000000000}"/>
  <bookViews>
    <workbookView xWindow="120" yWindow="105" windowWidth="28515" windowHeight="12600" xr2:uid="{00000000-000D-0000-FFFF-FFFF00000000}"/>
  </bookViews>
  <sheets>
    <sheet name="Simple Cashout" sheetId="2" r:id="rId1"/>
    <sheet name="Cashout with additional profit" sheetId="3" r:id="rId2"/>
    <sheet name="Advanced cashout " sheetId="4" r:id="rId3"/>
    <sheet name="Comparision" sheetId="1" r:id="rId4"/>
  </sheets>
  <calcPr calcId="181029"/>
</workbook>
</file>

<file path=xl/calcChain.xml><?xml version="1.0" encoding="utf-8"?>
<calcChain xmlns="http://schemas.openxmlformats.org/spreadsheetml/2006/main">
  <c r="D28" i="4" l="1"/>
  <c r="B20" i="3"/>
  <c r="F13" i="3"/>
  <c r="F14" i="3"/>
  <c r="F15" i="3"/>
  <c r="F16" i="3"/>
  <c r="F17" i="3"/>
  <c r="F18" i="3"/>
  <c r="F19" i="3"/>
  <c r="F20" i="3"/>
  <c r="F21" i="3"/>
  <c r="F22" i="3"/>
  <c r="F23" i="3"/>
  <c r="B23" i="2"/>
  <c r="B26" i="4"/>
  <c r="B24" i="4"/>
  <c r="B27" i="4" s="1"/>
  <c r="F23" i="4"/>
  <c r="F22" i="4"/>
  <c r="F21" i="4"/>
  <c r="F20" i="4"/>
  <c r="B21" i="4"/>
  <c r="F19" i="4"/>
  <c r="B20" i="4"/>
  <c r="F18" i="4"/>
  <c r="B19" i="4"/>
  <c r="F17" i="4"/>
  <c r="F16" i="4"/>
  <c r="F15" i="4"/>
  <c r="F14" i="4"/>
  <c r="F13" i="4"/>
  <c r="U23" i="3"/>
  <c r="R23" i="3"/>
  <c r="O23" i="3"/>
  <c r="U22" i="3"/>
  <c r="R22" i="3"/>
  <c r="O22" i="3"/>
  <c r="U21" i="3"/>
  <c r="R21" i="3"/>
  <c r="O21" i="3"/>
  <c r="U20" i="3"/>
  <c r="R20" i="3"/>
  <c r="O20" i="3"/>
  <c r="B21" i="3"/>
  <c r="J14" i="3" s="1"/>
  <c r="U19" i="3"/>
  <c r="R19" i="3"/>
  <c r="O19" i="3"/>
  <c r="U18" i="3"/>
  <c r="R18" i="3"/>
  <c r="O18" i="3"/>
  <c r="B19" i="3"/>
  <c r="U17" i="3"/>
  <c r="R17" i="3"/>
  <c r="O17" i="3"/>
  <c r="U16" i="3"/>
  <c r="R16" i="3"/>
  <c r="O16" i="3"/>
  <c r="U15" i="3"/>
  <c r="R15" i="3"/>
  <c r="O15" i="3"/>
  <c r="U14" i="3"/>
  <c r="R14" i="3"/>
  <c r="O14" i="3"/>
  <c r="U13" i="3"/>
  <c r="R13" i="3"/>
  <c r="O13" i="3"/>
  <c r="B20" i="2"/>
  <c r="B19" i="2"/>
  <c r="J14" i="4" l="1"/>
  <c r="L14" i="4"/>
  <c r="L13" i="4"/>
  <c r="L13" i="3"/>
  <c r="L14" i="3"/>
  <c r="J13" i="4"/>
  <c r="M13" i="4" s="1"/>
  <c r="K13" i="4"/>
  <c r="K14" i="4"/>
  <c r="J13" i="3"/>
  <c r="M13" i="3" s="1"/>
  <c r="K13" i="3"/>
  <c r="K14" i="3"/>
  <c r="B22" i="1"/>
  <c r="B25" i="1" s="1"/>
  <c r="B24" i="1"/>
  <c r="D28" i="1" s="1"/>
  <c r="B22" i="4" l="1"/>
  <c r="B22" i="3"/>
  <c r="B25" i="3" s="1"/>
  <c r="B19" i="1"/>
  <c r="B30" i="1"/>
  <c r="B20" i="1"/>
  <c r="B23" i="4" l="1"/>
  <c r="B32" i="4" s="1"/>
  <c r="B29" i="4" s="1"/>
  <c r="K13" i="1"/>
  <c r="K14" i="1"/>
  <c r="L14" i="1"/>
  <c r="J14" i="1"/>
  <c r="L13" i="1"/>
  <c r="J13" i="1"/>
  <c r="F23" i="1"/>
  <c r="F22" i="1"/>
  <c r="F21" i="1"/>
  <c r="F20" i="1"/>
  <c r="F19" i="1"/>
  <c r="F18" i="1"/>
  <c r="F17" i="1"/>
  <c r="F16" i="1"/>
  <c r="F15" i="1"/>
  <c r="F14" i="1"/>
  <c r="F13" i="1"/>
  <c r="U23" i="1"/>
  <c r="U22" i="1"/>
  <c r="U21" i="1"/>
  <c r="U20" i="1"/>
  <c r="U19" i="1"/>
  <c r="U18" i="1"/>
  <c r="U17" i="1"/>
  <c r="U16" i="1"/>
  <c r="U15" i="1"/>
  <c r="U14" i="1"/>
  <c r="U13" i="1"/>
  <c r="R23" i="1"/>
  <c r="R22" i="1"/>
  <c r="R21" i="1"/>
  <c r="R20" i="1"/>
  <c r="R19" i="1"/>
  <c r="R18" i="1"/>
  <c r="R17" i="1"/>
  <c r="R16" i="1"/>
  <c r="R15" i="1"/>
  <c r="R14" i="1"/>
  <c r="R13" i="1"/>
  <c r="O23" i="1"/>
  <c r="O22" i="1"/>
  <c r="O21" i="1"/>
  <c r="O20" i="1"/>
  <c r="O19" i="1"/>
  <c r="O18" i="1"/>
  <c r="O17" i="1"/>
  <c r="O16" i="1"/>
  <c r="O15" i="1"/>
  <c r="O14" i="1"/>
  <c r="O13" i="1"/>
  <c r="B28" i="4" l="1"/>
  <c r="M13" i="1"/>
  <c r="B21" i="1" l="1"/>
  <c r="B31" i="1" s="1"/>
  <c r="B32" i="1" s="1"/>
  <c r="B27" i="1" l="1"/>
  <c r="B26" i="1"/>
</calcChain>
</file>

<file path=xl/sharedStrings.xml><?xml version="1.0" encoding="utf-8"?>
<sst xmlns="http://schemas.openxmlformats.org/spreadsheetml/2006/main" count="141" uniqueCount="49">
  <si>
    <t>stake</t>
  </si>
  <si>
    <t>reduction factor</t>
  </si>
  <si>
    <t>ticket odds</t>
  </si>
  <si>
    <t>current probabilities</t>
  </si>
  <si>
    <t>ticket value factor</t>
  </si>
  <si>
    <t>ticket value factor-ladder</t>
  </si>
  <si>
    <t>desired reduction factor</t>
  </si>
  <si>
    <t>upper ladder value</t>
  </si>
  <si>
    <t>lower ladder value</t>
  </si>
  <si>
    <t>interpolation weight</t>
  </si>
  <si>
    <t>interpolation</t>
  </si>
  <si>
    <t>example ladder 1</t>
  </si>
  <si>
    <t>example ladder 3</t>
  </si>
  <si>
    <t>example ladder 2</t>
  </si>
  <si>
    <t>probability at tickettime</t>
  </si>
  <si>
    <t>desired countering factor</t>
  </si>
  <si>
    <t>(chapter 2.1.1)</t>
  </si>
  <si>
    <t>(chapter 2.1.2)</t>
  </si>
  <si>
    <t>(chapter 2.1.3)</t>
  </si>
  <si>
    <t>1. algorithm (more details in *.docx)</t>
  </si>
  <si>
    <t>a.) calculate current fair ticket value: ticketValueFairCurrent = ticketProbabilityCurrent * ticketStake * ticketOdds; offering this value as cashout is already a decent solution</t>
  </si>
  <si>
    <t>more examples to past in F12:G35</t>
  </si>
  <si>
    <t>more aggressive interpolation (geometrical)</t>
  </si>
  <si>
    <t>compensation proportion at tickettime</t>
  </si>
  <si>
    <t>linear interpolation due to delta-prob</t>
  </si>
  <si>
    <t>cashout value (ladder-reduced)</t>
  </si>
  <si>
    <t>overall effect (abs)</t>
  </si>
  <si>
    <t>overall effect (relative)</t>
  </si>
  <si>
    <t>c.) Cashout compensating for the reduced offer at ticket-time; only for experts</t>
  </si>
  <si>
    <t>expected profit at tickettime (abs)</t>
  </si>
  <si>
    <t>cashout value (partly compensated)</t>
  </si>
  <si>
    <t>offered cashout-value at tickettime</t>
  </si>
  <si>
    <t>desired deduction factor</t>
  </si>
  <si>
    <t>Standard Cashout</t>
  </si>
  <si>
    <t>value at ticket time (no margin)</t>
  </si>
  <si>
    <t>cashout value (no margin)</t>
  </si>
  <si>
    <t>Current winning probability - Input</t>
  </si>
  <si>
    <t>Ticket - Input</t>
  </si>
  <si>
    <t>Cashout- Ooutput</t>
  </si>
  <si>
    <t>2. Calculation</t>
  </si>
  <si>
    <t>example ladder 1 (low reduction)</t>
  </si>
  <si>
    <t>example ladder 2 (medium reduction)</t>
  </si>
  <si>
    <t>example ladder 3 (high reduction)</t>
  </si>
  <si>
    <t>a.) calculate current ticket value without margin: ticketValueFairCurrent = ticketProbabilityCurrent * ticketStake * ticketOdds; offering this value as cashout is already a decent solution</t>
  </si>
  <si>
    <t>b.) downgrade the ticket value without margin by a factor depending on business-strategy and deviation to original stake; this can be handled via ladder</t>
  </si>
  <si>
    <t>Legend: orange … input cells from ticket, red … input cells for current probability for the ticket to win, grey … calculations and intermediate results, green … cashout value</t>
  </si>
  <si>
    <t>how cashout could work - Oct 2018</t>
  </si>
  <si>
    <t>Cashout with additional expected profit</t>
  </si>
  <si>
    <t>Advanced Cashout compensating for high implied margin (multiples)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</si>
</sst>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.0%"/>
    <numFmt numFmtId="166" formatCode="0.0"/>
    <numFmt numFmtId="167" formatCode="#,##0.0"/>
    <numFmt numFmtId="168" formatCode="#,##0.000"/>
    <numFmt numFmtId="169" formatCode="_-* #,##0.0000\ _€_-;\-* #,##0.00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3" borderId="0" xfId="3" applyFont="1" applyAlignment="1">
      <alignment horizontal="center" vertical="center" wrapText="1"/>
    </xf>
    <xf numFmtId="0" fontId="5" fillId="3" borderId="0" xfId="3" applyAlignment="1">
      <alignment vertical="center"/>
    </xf>
    <xf numFmtId="165" fontId="5" fillId="3" borderId="0" xfId="1" applyNumberFormat="1" applyFont="1" applyFill="1" applyAlignment="1">
      <alignment vertical="center"/>
    </xf>
    <xf numFmtId="0" fontId="5" fillId="3" borderId="0" xfId="3" applyAlignment="1">
      <alignment horizontal="right" vertical="center"/>
    </xf>
    <xf numFmtId="0" fontId="2" fillId="2" borderId="1" xfId="2"/>
    <xf numFmtId="0" fontId="5" fillId="3" borderId="0" xfId="3" applyBorder="1" applyAlignment="1">
      <alignment vertical="center"/>
    </xf>
    <xf numFmtId="0" fontId="0" fillId="5" borderId="0" xfId="0" applyFill="1"/>
    <xf numFmtId="0" fontId="6" fillId="4" borderId="0" xfId="4" applyFont="1"/>
    <xf numFmtId="0" fontId="5" fillId="6" borderId="0" xfId="5"/>
    <xf numFmtId="166" fontId="5" fillId="3" borderId="0" xfId="3" applyNumberFormat="1" applyAlignment="1">
      <alignment vertical="center"/>
    </xf>
    <xf numFmtId="0" fontId="0" fillId="7" borderId="0" xfId="0" applyFill="1" applyAlignment="1">
      <alignment wrapText="1"/>
    </xf>
    <xf numFmtId="165" fontId="0" fillId="5" borderId="0" xfId="1" applyNumberFormat="1" applyFont="1" applyFill="1"/>
    <xf numFmtId="9" fontId="5" fillId="3" borderId="0" xfId="3" applyNumberFormat="1"/>
    <xf numFmtId="0" fontId="7" fillId="0" borderId="0" xfId="6"/>
    <xf numFmtId="165" fontId="0" fillId="0" borderId="0" xfId="0" applyNumberFormat="1"/>
    <xf numFmtId="10" fontId="2" fillId="2" borderId="1" xfId="2" applyNumberFormat="1"/>
    <xf numFmtId="3" fontId="0" fillId="5" borderId="0" xfId="0" applyNumberFormat="1" applyFill="1"/>
    <xf numFmtId="0" fontId="0" fillId="5" borderId="0" xfId="0" applyNumberFormat="1" applyFill="1"/>
    <xf numFmtId="3" fontId="2" fillId="2" borderId="1" xfId="2" applyNumberFormat="1"/>
    <xf numFmtId="0" fontId="0" fillId="8" borderId="0" xfId="0" applyFill="1"/>
    <xf numFmtId="167" fontId="0" fillId="5" borderId="0" xfId="0" applyNumberFormat="1" applyFill="1"/>
    <xf numFmtId="4" fontId="0" fillId="5" borderId="0" xfId="0" applyNumberFormat="1" applyFill="1"/>
    <xf numFmtId="4" fontId="4" fillId="8" borderId="0" xfId="0" applyNumberFormat="1" applyFont="1" applyFill="1"/>
    <xf numFmtId="0" fontId="2" fillId="9" borderId="1" xfId="2" applyFill="1"/>
    <xf numFmtId="10" fontId="2" fillId="9" borderId="1" xfId="2" applyNumberFormat="1" applyFill="1"/>
    <xf numFmtId="4" fontId="0" fillId="8" borderId="0" xfId="0" applyNumberFormat="1" applyFill="1"/>
    <xf numFmtId="9" fontId="2" fillId="9" borderId="1" xfId="1" applyFont="1" applyFill="1" applyBorder="1"/>
    <xf numFmtId="169" fontId="0" fillId="0" borderId="0" xfId="7" applyNumberFormat="1" applyFont="1"/>
    <xf numFmtId="9" fontId="3" fillId="3" borderId="0" xfId="3" applyNumberFormat="1" applyFont="1"/>
    <xf numFmtId="168" fontId="0" fillId="8" borderId="0" xfId="0" applyNumberFormat="1" applyFill="1"/>
    <xf numFmtId="0" fontId="4" fillId="5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</cellXfs>
  <cellStyles count="8">
    <cellStyle name="60% - Accent4" xfId="5" builtinId="44"/>
    <cellStyle name="Accent1" xfId="3" builtinId="29"/>
    <cellStyle name="Accent4" xfId="4" builtinId="41"/>
    <cellStyle name="Comma" xfId="7" builtinId="3"/>
    <cellStyle name="Explanatory Text" xfId="6" builtinId="53"/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4B4CA-7340-4AB1-99B8-455A0035411D}">
  <dimension ref="A1:E23"/>
  <sheetViews>
    <sheetView tabSelected="1" zoomScaleNormal="100" workbookViewId="0">
      <selection activeCell="D25" sqref="D25"/>
    </sheetView>
  </sheetViews>
  <sheetFormatPr defaultColWidth="11.42578125" defaultRowHeight="15" x14ac:dyDescent="0.25"/>
  <cols>
    <col min="1" max="1" width="32.7109375" customWidth="1"/>
    <col min="3" max="5" width="17.42578125" customWidth="1"/>
    <col min="9" max="9" width="19.28515625" customWidth="1"/>
    <col min="10" max="10" width="11.42578125" customWidth="1"/>
    <col min="11" max="12" width="12.42578125" customWidth="1"/>
    <col min="13" max="13" width="12.7109375" customWidth="1"/>
    <col min="14" max="16" width="11.42578125" customWidth="1"/>
    <col min="17" max="17" width="7.28515625" customWidth="1"/>
    <col min="18" max="19" width="11.42578125" customWidth="1"/>
    <col min="20" max="20" width="7.28515625" customWidth="1"/>
    <col min="21" max="22" width="11.42578125" customWidth="1"/>
    <col min="23" max="23" width="7.28515625" customWidth="1"/>
  </cols>
  <sheetData>
    <row r="1" spans="1:2" s="8" customFormat="1" ht="21" x14ac:dyDescent="0.35">
      <c r="A1" s="8" t="s">
        <v>33</v>
      </c>
    </row>
    <row r="3" spans="1:2" s="9" customFormat="1" x14ac:dyDescent="0.25">
      <c r="A3" s="9" t="s">
        <v>19</v>
      </c>
    </row>
    <row r="4" spans="1:2" x14ac:dyDescent="0.25">
      <c r="A4" t="s">
        <v>45</v>
      </c>
    </row>
    <row r="5" spans="1:2" x14ac:dyDescent="0.25">
      <c r="A5" t="s">
        <v>43</v>
      </c>
    </row>
    <row r="9" spans="1:2" s="9" customFormat="1" x14ac:dyDescent="0.25">
      <c r="A9" s="9" t="s">
        <v>39</v>
      </c>
    </row>
    <row r="12" spans="1:2" x14ac:dyDescent="0.25">
      <c r="A12" s="31" t="s">
        <v>37</v>
      </c>
      <c r="B12" s="31"/>
    </row>
    <row r="13" spans="1:2" x14ac:dyDescent="0.25">
      <c r="A13" s="5" t="s">
        <v>0</v>
      </c>
      <c r="B13" s="19">
        <v>100</v>
      </c>
    </row>
    <row r="14" spans="1:2" x14ac:dyDescent="0.25">
      <c r="A14" s="5" t="s">
        <v>2</v>
      </c>
      <c r="B14" s="5">
        <v>60</v>
      </c>
    </row>
    <row r="15" spans="1:2" x14ac:dyDescent="0.25">
      <c r="A15" s="5" t="s">
        <v>14</v>
      </c>
      <c r="B15" s="16">
        <v>0.01</v>
      </c>
    </row>
    <row r="16" spans="1:2" x14ac:dyDescent="0.25">
      <c r="A16" s="31" t="s">
        <v>36</v>
      </c>
      <c r="B16" s="31"/>
    </row>
    <row r="17" spans="1:5" x14ac:dyDescent="0.25">
      <c r="A17" s="24" t="s">
        <v>3</v>
      </c>
      <c r="B17" s="25">
        <v>0.01</v>
      </c>
    </row>
    <row r="19" spans="1:5" x14ac:dyDescent="0.25">
      <c r="A19" s="7" t="s">
        <v>34</v>
      </c>
      <c r="B19" s="22">
        <f>PRODUCT(B13*B14*B15)</f>
        <v>60</v>
      </c>
      <c r="C19" s="14"/>
      <c r="D19" s="14"/>
      <c r="E19" s="14"/>
    </row>
    <row r="20" spans="1:5" x14ac:dyDescent="0.25">
      <c r="A20" s="7" t="s">
        <v>4</v>
      </c>
      <c r="B20" s="22">
        <f>B17/B15</f>
        <v>1</v>
      </c>
    </row>
    <row r="22" spans="1:5" x14ac:dyDescent="0.25">
      <c r="A22" s="32" t="s">
        <v>38</v>
      </c>
      <c r="B22" s="32"/>
    </row>
    <row r="23" spans="1:5" x14ac:dyDescent="0.25">
      <c r="A23" s="20" t="s">
        <v>35</v>
      </c>
      <c r="B23" s="23">
        <f>PRODUCT(B13*B14*B17)</f>
        <v>60</v>
      </c>
    </row>
  </sheetData>
  <mergeCells count="3">
    <mergeCell ref="A12:B12"/>
    <mergeCell ref="A22:B22"/>
    <mergeCell ref="A16:B16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40DD-3CEA-48E5-B4CE-9814EB87925E}">
  <dimension ref="A1:V35"/>
  <sheetViews>
    <sheetView zoomScaleNormal="100" workbookViewId="0">
      <selection activeCell="A2" sqref="A2"/>
    </sheetView>
  </sheetViews>
  <sheetFormatPr defaultColWidth="11.42578125" defaultRowHeight="15" x14ac:dyDescent="0.25"/>
  <cols>
    <col min="1" max="1" width="32.7109375" customWidth="1"/>
    <col min="3" max="5" width="17.42578125" customWidth="1"/>
    <col min="6" max="6" width="19" customWidth="1"/>
    <col min="7" max="7" width="22" customWidth="1"/>
    <col min="9" max="9" width="19.28515625" customWidth="1"/>
    <col min="10" max="10" width="16.7109375" customWidth="1"/>
    <col min="11" max="11" width="16.85546875" bestFit="1" customWidth="1"/>
    <col min="12" max="12" width="18.5703125" customWidth="1"/>
    <col min="13" max="13" width="16.5703125" customWidth="1"/>
    <col min="14" max="14" width="11.42578125" customWidth="1"/>
    <col min="15" max="15" width="22.5703125" customWidth="1"/>
    <col min="16" max="16" width="21.28515625" customWidth="1"/>
    <col min="17" max="17" width="7.28515625" customWidth="1"/>
    <col min="18" max="18" width="22.85546875" customWidth="1"/>
    <col min="19" max="19" width="19.140625" customWidth="1"/>
    <col min="20" max="20" width="7.28515625" customWidth="1"/>
    <col min="21" max="21" width="20.5703125" customWidth="1"/>
    <col min="22" max="22" width="19.7109375" customWidth="1"/>
    <col min="23" max="23" width="7.28515625" customWidth="1"/>
  </cols>
  <sheetData>
    <row r="1" spans="1:22" s="8" customFormat="1" ht="21" x14ac:dyDescent="0.35">
      <c r="A1" s="8" t="s">
        <v>47</v>
      </c>
    </row>
    <row r="3" spans="1:22" s="9" customFormat="1" x14ac:dyDescent="0.25">
      <c r="A3" s="9" t="s">
        <v>19</v>
      </c>
    </row>
    <row r="4" spans="1:22" x14ac:dyDescent="0.25">
      <c r="A4" t="s">
        <v>45</v>
      </c>
    </row>
    <row r="5" spans="1:22" x14ac:dyDescent="0.25">
      <c r="A5" t="s">
        <v>20</v>
      </c>
    </row>
    <row r="6" spans="1:22" x14ac:dyDescent="0.25">
      <c r="A6" t="s">
        <v>44</v>
      </c>
    </row>
    <row r="9" spans="1:22" s="9" customFormat="1" x14ac:dyDescent="0.25">
      <c r="A9" s="9" t="s">
        <v>39</v>
      </c>
    </row>
    <row r="10" spans="1:22" x14ac:dyDescent="0.25">
      <c r="O10" t="s">
        <v>21</v>
      </c>
    </row>
    <row r="11" spans="1:22" x14ac:dyDescent="0.25">
      <c r="O11" t="s">
        <v>40</v>
      </c>
      <c r="R11" t="s">
        <v>41</v>
      </c>
      <c r="U11" t="s">
        <v>42</v>
      </c>
    </row>
    <row r="12" spans="1:22" ht="45" x14ac:dyDescent="0.25">
      <c r="A12" s="31" t="s">
        <v>37</v>
      </c>
      <c r="B12" s="31"/>
      <c r="F12" s="1" t="s">
        <v>4</v>
      </c>
      <c r="G12" s="1" t="s">
        <v>32</v>
      </c>
      <c r="I12" s="11" t="s">
        <v>10</v>
      </c>
      <c r="J12" s="11" t="s">
        <v>5</v>
      </c>
      <c r="K12" s="11" t="s">
        <v>6</v>
      </c>
      <c r="L12" s="11" t="s">
        <v>15</v>
      </c>
      <c r="M12" s="11" t="s">
        <v>9</v>
      </c>
      <c r="O12" s="1" t="s">
        <v>5</v>
      </c>
      <c r="P12" s="1" t="s">
        <v>32</v>
      </c>
      <c r="R12" s="1" t="s">
        <v>5</v>
      </c>
      <c r="S12" s="1" t="s">
        <v>32</v>
      </c>
      <c r="U12" s="1" t="s">
        <v>5</v>
      </c>
      <c r="V12" s="1" t="s">
        <v>32</v>
      </c>
    </row>
    <row r="13" spans="1:22" x14ac:dyDescent="0.25">
      <c r="A13" s="5" t="s">
        <v>0</v>
      </c>
      <c r="B13" s="19">
        <v>100</v>
      </c>
      <c r="F13" s="2">
        <f>1/F35</f>
        <v>1.00000010000001E-7</v>
      </c>
      <c r="G13" s="3">
        <v>1.1000000000000001</v>
      </c>
      <c r="I13" s="7" t="s">
        <v>8</v>
      </c>
      <c r="J13" s="7">
        <f>INDEX(F13:F35,MATCH(B21,F13:F35))</f>
        <v>1</v>
      </c>
      <c r="K13" s="7">
        <f>INDEX(G13:G35,MATCH(B21,F13:F35))</f>
        <v>1.01</v>
      </c>
      <c r="L13" s="7">
        <f>INDEX(H13:H35,MATCH(B21,F13:F35))</f>
        <v>0</v>
      </c>
      <c r="M13" s="7">
        <f>1-(B21-J13)/(J14-J13)</f>
        <v>1</v>
      </c>
      <c r="O13" s="2">
        <f>1/O35</f>
        <v>1.00000010000001E-7</v>
      </c>
      <c r="P13" s="3">
        <v>1.05</v>
      </c>
      <c r="R13" s="2">
        <f>1/R35</f>
        <v>1.00000010000001E-7</v>
      </c>
      <c r="S13" s="3">
        <v>1.1000000000000001</v>
      </c>
      <c r="U13" s="2">
        <f>1/U35</f>
        <v>1.00000010000001E-7</v>
      </c>
      <c r="V13" s="3">
        <v>1.2000000000000002</v>
      </c>
    </row>
    <row r="14" spans="1:22" x14ac:dyDescent="0.25">
      <c r="A14" s="5" t="s">
        <v>2</v>
      </c>
      <c r="B14" s="5">
        <v>60</v>
      </c>
      <c r="F14" s="2">
        <f>1/F34</f>
        <v>1E-4</v>
      </c>
      <c r="G14" s="3">
        <v>1.1000000000000001</v>
      </c>
      <c r="I14" s="7" t="s">
        <v>7</v>
      </c>
      <c r="J14" s="7">
        <f>INDEX(F13:F35,MATCH(B21,F13:F35)+1)</f>
        <v>1.2</v>
      </c>
      <c r="K14" s="7">
        <f>INDEX(G13:G35,MATCH(B21,F13:F35)+1)</f>
        <v>1.03</v>
      </c>
      <c r="L14" s="7">
        <f>INDEX(H13:H35,MATCH(B21,F13:F35)+1)</f>
        <v>0</v>
      </c>
      <c r="M14" s="7"/>
      <c r="O14" s="2">
        <f>1/O34</f>
        <v>1E-4</v>
      </c>
      <c r="P14" s="3">
        <v>1.05</v>
      </c>
      <c r="R14" s="2">
        <f>1/R34</f>
        <v>1E-4</v>
      </c>
      <c r="S14" s="3">
        <v>1.1000000000000001</v>
      </c>
      <c r="U14" s="2">
        <f>1/U34</f>
        <v>1E-4</v>
      </c>
      <c r="V14" s="3">
        <v>1.2000000000000002</v>
      </c>
    </row>
    <row r="15" spans="1:22" x14ac:dyDescent="0.25">
      <c r="A15" s="5" t="s">
        <v>14</v>
      </c>
      <c r="B15" s="16">
        <v>0.01</v>
      </c>
      <c r="F15" s="2">
        <f>1/F33</f>
        <v>1E-3</v>
      </c>
      <c r="G15" s="3">
        <v>1.1000000000000001</v>
      </c>
      <c r="O15" s="2">
        <f>1/O33</f>
        <v>1E-3</v>
      </c>
      <c r="P15" s="3">
        <v>1.05</v>
      </c>
      <c r="R15" s="2">
        <f>1/R33</f>
        <v>1E-3</v>
      </c>
      <c r="S15" s="3">
        <v>1.1000000000000001</v>
      </c>
      <c r="U15" s="2">
        <f>1/U33</f>
        <v>1E-3</v>
      </c>
      <c r="V15" s="3">
        <v>1.2000000000000002</v>
      </c>
    </row>
    <row r="16" spans="1:22" x14ac:dyDescent="0.25">
      <c r="A16" s="31" t="s">
        <v>36</v>
      </c>
      <c r="B16" s="31"/>
      <c r="F16" s="2">
        <f>1/F32</f>
        <v>0.01</v>
      </c>
      <c r="G16" s="3">
        <v>1.1000000000000001</v>
      </c>
      <c r="O16" s="2">
        <f>1/O32</f>
        <v>0.01</v>
      </c>
      <c r="P16" s="3">
        <v>1.05</v>
      </c>
      <c r="R16" s="2">
        <f>1/R32</f>
        <v>0.01</v>
      </c>
      <c r="S16" s="3">
        <v>1.1000000000000001</v>
      </c>
      <c r="U16" s="2">
        <f>1/U32</f>
        <v>0.01</v>
      </c>
      <c r="V16" s="3">
        <v>1.2000000000000002</v>
      </c>
    </row>
    <row r="17" spans="1:22" x14ac:dyDescent="0.25">
      <c r="A17" s="24" t="s">
        <v>3</v>
      </c>
      <c r="B17" s="27">
        <v>0.01</v>
      </c>
      <c r="F17" s="2">
        <f>1/F31</f>
        <v>0.02</v>
      </c>
      <c r="G17" s="3">
        <v>1.1000000000000001</v>
      </c>
      <c r="O17" s="2">
        <f>1/O31</f>
        <v>0.02</v>
      </c>
      <c r="P17" s="3">
        <v>1.05</v>
      </c>
      <c r="R17" s="2">
        <f>1/R31</f>
        <v>0.02</v>
      </c>
      <c r="S17" s="3">
        <v>1.1000000000000001</v>
      </c>
      <c r="U17" s="2">
        <f>1/U31</f>
        <v>0.02</v>
      </c>
      <c r="V17" s="3">
        <v>1.2000000000000002</v>
      </c>
    </row>
    <row r="18" spans="1:22" x14ac:dyDescent="0.25">
      <c r="F18" s="2">
        <f>1/F30</f>
        <v>0.05</v>
      </c>
      <c r="G18" s="3">
        <v>1.1000000000000001</v>
      </c>
      <c r="O18" s="2">
        <f>1/O30</f>
        <v>0.05</v>
      </c>
      <c r="P18" s="3">
        <v>1.05</v>
      </c>
      <c r="R18" s="2">
        <f>1/R30</f>
        <v>0.05</v>
      </c>
      <c r="S18" s="3">
        <v>1.1000000000000001</v>
      </c>
      <c r="U18" s="2">
        <f>1/U30</f>
        <v>0.05</v>
      </c>
      <c r="V18" s="3">
        <v>1.2000000000000002</v>
      </c>
    </row>
    <row r="19" spans="1:22" x14ac:dyDescent="0.25">
      <c r="A19" s="7" t="s">
        <v>34</v>
      </c>
      <c r="B19" s="22">
        <f>PRODUCT(B13*B14*B15)</f>
        <v>60</v>
      </c>
      <c r="D19" s="14"/>
      <c r="E19" s="14"/>
      <c r="F19" s="2">
        <f>1/F29</f>
        <v>0.1</v>
      </c>
      <c r="G19" s="3">
        <v>1.1000000000000001</v>
      </c>
      <c r="O19" s="2">
        <f>1/O29</f>
        <v>0.1</v>
      </c>
      <c r="P19" s="3">
        <v>1.05</v>
      </c>
      <c r="R19" s="2">
        <f>1/R29</f>
        <v>0.1</v>
      </c>
      <c r="S19" s="3">
        <v>1.1000000000000001</v>
      </c>
      <c r="U19" s="2">
        <f>1/U29</f>
        <v>0.1</v>
      </c>
      <c r="V19" s="3">
        <v>1.2000000000000002</v>
      </c>
    </row>
    <row r="20" spans="1:22" x14ac:dyDescent="0.25">
      <c r="A20" s="7" t="s">
        <v>35</v>
      </c>
      <c r="B20" s="22">
        <f>PRODUCT(B13*B14*B17)</f>
        <v>60</v>
      </c>
      <c r="C20" s="14" t="s">
        <v>16</v>
      </c>
      <c r="D20" s="28"/>
      <c r="F20" s="2">
        <f>1/F28</f>
        <v>0.2</v>
      </c>
      <c r="G20" s="3">
        <v>1.1000000000000001</v>
      </c>
      <c r="O20" s="2">
        <f>1/O28</f>
        <v>0.2</v>
      </c>
      <c r="P20" s="3">
        <v>1.05</v>
      </c>
      <c r="R20" s="2">
        <f>1/R28</f>
        <v>0.2</v>
      </c>
      <c r="S20" s="3">
        <v>1.1000000000000001</v>
      </c>
      <c r="U20" s="2">
        <f>1/U28</f>
        <v>0.2</v>
      </c>
      <c r="V20" s="3">
        <v>1.2000000000000002</v>
      </c>
    </row>
    <row r="21" spans="1:22" x14ac:dyDescent="0.25">
      <c r="A21" s="7" t="s">
        <v>4</v>
      </c>
      <c r="B21" s="18">
        <f>B17/B15</f>
        <v>1</v>
      </c>
      <c r="F21" s="2">
        <f>1/F27</f>
        <v>0.5</v>
      </c>
      <c r="G21" s="3">
        <v>1.05</v>
      </c>
      <c r="O21" s="2">
        <f>1/O27</f>
        <v>0.5</v>
      </c>
      <c r="P21" s="3">
        <v>1.0249999999999999</v>
      </c>
      <c r="R21" s="2">
        <f>1/R27</f>
        <v>0.5</v>
      </c>
      <c r="S21" s="3">
        <v>1.05</v>
      </c>
      <c r="U21" s="2">
        <f>1/U27</f>
        <v>0.5</v>
      </c>
      <c r="V21" s="3">
        <v>1.1000000000000001</v>
      </c>
    </row>
    <row r="22" spans="1:22" x14ac:dyDescent="0.25">
      <c r="A22" s="7" t="s">
        <v>1</v>
      </c>
      <c r="B22" s="12">
        <f>B21/(M13*J13/K13+(1-M13)*J14/K14)</f>
        <v>1.01</v>
      </c>
      <c r="F22" s="10">
        <f>1/F26</f>
        <v>0.66666666666666663</v>
      </c>
      <c r="G22" s="3">
        <v>1.03</v>
      </c>
      <c r="O22" s="10">
        <f>1/O26</f>
        <v>0.66666666666666663</v>
      </c>
      <c r="P22" s="3">
        <v>1.0150000000000001</v>
      </c>
      <c r="R22" s="10">
        <f>1/R26</f>
        <v>0.66666666666666663</v>
      </c>
      <c r="S22" s="3">
        <v>1.03</v>
      </c>
      <c r="U22" s="10">
        <f>1/U26</f>
        <v>0.66666666666666663</v>
      </c>
      <c r="V22" s="3">
        <v>1.06</v>
      </c>
    </row>
    <row r="23" spans="1:22" x14ac:dyDescent="0.25">
      <c r="F23" s="10">
        <f>1/F25</f>
        <v>0.83333333333333337</v>
      </c>
      <c r="G23" s="3">
        <v>1.01</v>
      </c>
      <c r="O23" s="10">
        <f>1/O25</f>
        <v>0.83333333333333337</v>
      </c>
      <c r="P23" s="3">
        <v>1.0049999999999999</v>
      </c>
      <c r="R23" s="10">
        <f>1/R25</f>
        <v>0.83333333333333337</v>
      </c>
      <c r="S23" s="3">
        <v>1.01</v>
      </c>
      <c r="U23" s="10">
        <f>1/U25</f>
        <v>0.83333333333333337</v>
      </c>
      <c r="V23" s="3">
        <v>1.02</v>
      </c>
    </row>
    <row r="24" spans="1:22" x14ac:dyDescent="0.25">
      <c r="A24" s="32" t="s">
        <v>38</v>
      </c>
      <c r="B24" s="32"/>
      <c r="D24" s="14"/>
      <c r="E24" s="14"/>
      <c r="F24" s="2">
        <v>1</v>
      </c>
      <c r="G24" s="3">
        <v>1.01</v>
      </c>
      <c r="O24" s="2">
        <v>1</v>
      </c>
      <c r="P24" s="3">
        <v>1.0049999999999999</v>
      </c>
      <c r="R24" s="2">
        <v>1</v>
      </c>
      <c r="S24" s="3">
        <v>1.01</v>
      </c>
      <c r="U24" s="2">
        <v>1</v>
      </c>
      <c r="V24" s="3">
        <v>1.02</v>
      </c>
    </row>
    <row r="25" spans="1:22" x14ac:dyDescent="0.25">
      <c r="A25" s="20" t="s">
        <v>25</v>
      </c>
      <c r="B25" s="26">
        <f>B20/B22</f>
        <v>59.405940594059409</v>
      </c>
      <c r="C25" s="14"/>
      <c r="F25" s="2">
        <v>1.2</v>
      </c>
      <c r="G25" s="3">
        <v>1.03</v>
      </c>
      <c r="O25" s="2">
        <v>1.2</v>
      </c>
      <c r="P25" s="3">
        <v>1.0150000000000001</v>
      </c>
      <c r="R25" s="2">
        <v>1.2</v>
      </c>
      <c r="S25" s="3">
        <v>1.03</v>
      </c>
      <c r="U25" s="2">
        <v>1.2</v>
      </c>
      <c r="V25" s="3">
        <v>1.06</v>
      </c>
    </row>
    <row r="26" spans="1:22" x14ac:dyDescent="0.25">
      <c r="D26" s="15"/>
      <c r="F26" s="2">
        <v>1.5</v>
      </c>
      <c r="G26" s="3">
        <v>1.05</v>
      </c>
      <c r="O26" s="2">
        <v>1.5</v>
      </c>
      <c r="P26" s="3">
        <v>1.0249999999999999</v>
      </c>
      <c r="R26" s="2">
        <v>1.5</v>
      </c>
      <c r="S26" s="3">
        <v>1.05</v>
      </c>
      <c r="U26" s="2">
        <v>1.5</v>
      </c>
      <c r="V26" s="3">
        <v>1.1000000000000001</v>
      </c>
    </row>
    <row r="27" spans="1:22" x14ac:dyDescent="0.25">
      <c r="F27" s="2">
        <v>2</v>
      </c>
      <c r="G27" s="3">
        <v>1.1000000000000001</v>
      </c>
      <c r="O27" s="2">
        <v>2</v>
      </c>
      <c r="P27" s="3">
        <v>1.05</v>
      </c>
      <c r="R27" s="2">
        <v>2</v>
      </c>
      <c r="S27" s="3">
        <v>1.1000000000000001</v>
      </c>
      <c r="U27" s="2">
        <v>2</v>
      </c>
      <c r="V27" s="3">
        <v>1.2000000000000002</v>
      </c>
    </row>
    <row r="28" spans="1:22" x14ac:dyDescent="0.25">
      <c r="F28" s="2">
        <v>5</v>
      </c>
      <c r="G28" s="3">
        <v>1.1499999999999999</v>
      </c>
      <c r="O28" s="2">
        <v>5</v>
      </c>
      <c r="P28" s="3">
        <v>1.075</v>
      </c>
      <c r="R28" s="2">
        <v>5</v>
      </c>
      <c r="S28" s="3">
        <v>1.1499999999999999</v>
      </c>
      <c r="U28" s="2">
        <v>5</v>
      </c>
      <c r="V28" s="3">
        <v>1.2999999999999998</v>
      </c>
    </row>
    <row r="29" spans="1:22" x14ac:dyDescent="0.25">
      <c r="E29" s="14"/>
      <c r="F29" s="2">
        <v>10</v>
      </c>
      <c r="G29" s="3">
        <v>1.25</v>
      </c>
      <c r="O29" s="2">
        <v>10</v>
      </c>
      <c r="P29" s="3">
        <v>1.125</v>
      </c>
      <c r="R29" s="2">
        <v>10</v>
      </c>
      <c r="S29" s="3">
        <v>1.25</v>
      </c>
      <c r="U29" s="2">
        <v>10</v>
      </c>
      <c r="V29" s="3">
        <v>1.5</v>
      </c>
    </row>
    <row r="30" spans="1:22" x14ac:dyDescent="0.25">
      <c r="F30" s="2">
        <v>20</v>
      </c>
      <c r="G30" s="3">
        <v>1.35</v>
      </c>
      <c r="O30" s="2">
        <v>20</v>
      </c>
      <c r="P30" s="3">
        <v>1.175</v>
      </c>
      <c r="R30" s="2">
        <v>20</v>
      </c>
      <c r="S30" s="3">
        <v>1.35</v>
      </c>
      <c r="U30" s="2">
        <v>20</v>
      </c>
      <c r="V30" s="3">
        <v>1.7000000000000002</v>
      </c>
    </row>
    <row r="31" spans="1:22" x14ac:dyDescent="0.25">
      <c r="F31" s="2">
        <v>50</v>
      </c>
      <c r="G31" s="3">
        <v>1.5</v>
      </c>
      <c r="O31" s="2">
        <v>50</v>
      </c>
      <c r="P31" s="3">
        <v>1.25</v>
      </c>
      <c r="R31" s="2">
        <v>50</v>
      </c>
      <c r="S31" s="3">
        <v>1.5</v>
      </c>
      <c r="U31" s="2">
        <v>50</v>
      </c>
      <c r="V31" s="3">
        <v>2</v>
      </c>
    </row>
    <row r="32" spans="1:22" x14ac:dyDescent="0.25">
      <c r="F32" s="2">
        <v>100</v>
      </c>
      <c r="G32" s="3">
        <v>2</v>
      </c>
      <c r="O32" s="2">
        <v>100</v>
      </c>
      <c r="P32" s="3">
        <v>1.5</v>
      </c>
      <c r="R32" s="2">
        <v>100</v>
      </c>
      <c r="S32" s="3">
        <v>2</v>
      </c>
      <c r="U32" s="2">
        <v>100</v>
      </c>
      <c r="V32" s="3">
        <v>3</v>
      </c>
    </row>
    <row r="33" spans="5:22" x14ac:dyDescent="0.25">
      <c r="F33" s="2">
        <v>1000</v>
      </c>
      <c r="G33" s="3">
        <v>3</v>
      </c>
      <c r="O33" s="2">
        <v>1000</v>
      </c>
      <c r="P33" s="3">
        <v>2</v>
      </c>
      <c r="R33" s="2">
        <v>1000</v>
      </c>
      <c r="S33" s="3">
        <v>3</v>
      </c>
      <c r="U33" s="2">
        <v>1000</v>
      </c>
      <c r="V33" s="3">
        <v>5</v>
      </c>
    </row>
    <row r="34" spans="5:22" x14ac:dyDescent="0.25">
      <c r="E34" s="15"/>
      <c r="F34" s="6">
        <v>10000</v>
      </c>
      <c r="G34" s="3">
        <v>4</v>
      </c>
      <c r="O34" s="6">
        <v>10000</v>
      </c>
      <c r="P34" s="3">
        <v>2.5</v>
      </c>
      <c r="R34" s="6">
        <v>10000</v>
      </c>
      <c r="S34" s="3">
        <v>4</v>
      </c>
      <c r="U34" s="6">
        <v>10000</v>
      </c>
      <c r="V34" s="3">
        <v>7</v>
      </c>
    </row>
    <row r="35" spans="5:22" x14ac:dyDescent="0.25">
      <c r="F35" s="4">
        <v>9999999</v>
      </c>
      <c r="G35" s="3">
        <v>5</v>
      </c>
      <c r="O35" s="4">
        <v>9999999</v>
      </c>
      <c r="P35" s="3">
        <v>3</v>
      </c>
      <c r="R35" s="4">
        <v>9999999</v>
      </c>
      <c r="S35" s="3">
        <v>5</v>
      </c>
      <c r="U35" s="4">
        <v>9999999</v>
      </c>
      <c r="V35" s="3">
        <v>9</v>
      </c>
    </row>
  </sheetData>
  <mergeCells count="3">
    <mergeCell ref="A12:B12"/>
    <mergeCell ref="A16:B16"/>
    <mergeCell ref="A24:B2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9E70-D49B-49D2-8BC0-509BBCE6E64E}">
  <dimension ref="A1:M35"/>
  <sheetViews>
    <sheetView zoomScaleNormal="100" workbookViewId="0">
      <selection activeCell="A3" sqref="A3"/>
    </sheetView>
  </sheetViews>
  <sheetFormatPr defaultColWidth="11.42578125" defaultRowHeight="15" x14ac:dyDescent="0.25"/>
  <cols>
    <col min="1" max="1" width="32.7109375" customWidth="1"/>
    <col min="3" max="5" width="17.42578125" customWidth="1"/>
    <col min="6" max="7" width="24.42578125" customWidth="1"/>
    <col min="9" max="9" width="19.28515625" customWidth="1"/>
    <col min="10" max="13" width="17.28515625" customWidth="1"/>
    <col min="14" max="14" width="11.42578125" customWidth="1"/>
    <col min="15" max="15" width="7.28515625" customWidth="1"/>
  </cols>
  <sheetData>
    <row r="1" spans="1:13" s="8" customFormat="1" ht="21" x14ac:dyDescent="0.35">
      <c r="A1" s="8" t="s">
        <v>48</v>
      </c>
    </row>
    <row r="3" spans="1:13" s="9" customFormat="1" x14ac:dyDescent="0.25">
      <c r="A3" s="9" t="s">
        <v>19</v>
      </c>
    </row>
    <row r="4" spans="1:13" x14ac:dyDescent="0.25">
      <c r="A4" t="s">
        <v>45</v>
      </c>
    </row>
    <row r="5" spans="1:13" x14ac:dyDescent="0.25">
      <c r="A5" t="s">
        <v>20</v>
      </c>
    </row>
    <row r="6" spans="1:13" x14ac:dyDescent="0.25">
      <c r="A6" t="s">
        <v>44</v>
      </c>
    </row>
    <row r="7" spans="1:13" x14ac:dyDescent="0.25">
      <c r="A7" t="s">
        <v>28</v>
      </c>
    </row>
    <row r="9" spans="1:13" s="9" customFormat="1" x14ac:dyDescent="0.25">
      <c r="A9" s="9" t="s">
        <v>39</v>
      </c>
    </row>
    <row r="12" spans="1:13" ht="30" x14ac:dyDescent="0.25">
      <c r="A12" s="31" t="s">
        <v>37</v>
      </c>
      <c r="B12" s="31"/>
      <c r="F12" s="1" t="s">
        <v>4</v>
      </c>
      <c r="G12" s="1" t="s">
        <v>32</v>
      </c>
      <c r="I12" s="11" t="s">
        <v>10</v>
      </c>
      <c r="J12" s="11" t="s">
        <v>5</v>
      </c>
      <c r="K12" s="11" t="s">
        <v>6</v>
      </c>
      <c r="L12" s="11" t="s">
        <v>15</v>
      </c>
      <c r="M12" s="11" t="s">
        <v>9</v>
      </c>
    </row>
    <row r="13" spans="1:13" x14ac:dyDescent="0.25">
      <c r="A13" s="5" t="s">
        <v>0</v>
      </c>
      <c r="B13" s="19">
        <v>100</v>
      </c>
      <c r="F13" s="2">
        <f>1/F35</f>
        <v>1.00000010000001E-7</v>
      </c>
      <c r="G13" s="3">
        <v>1.1000000000000001</v>
      </c>
      <c r="I13" s="7" t="s">
        <v>8</v>
      </c>
      <c r="J13" s="7">
        <f>INDEX(F13:F35,MATCH(B21,F13:F35))</f>
        <v>1</v>
      </c>
      <c r="K13" s="7">
        <f>INDEX(G13:G35,MATCH(B21,F13:F35))</f>
        <v>1.01</v>
      </c>
      <c r="L13" s="7">
        <f>INDEX(H13:H35,MATCH(B21,F13:F35))</f>
        <v>0</v>
      </c>
      <c r="M13" s="7">
        <f>1-(B21-J13)/(J14-J13)</f>
        <v>1</v>
      </c>
    </row>
    <row r="14" spans="1:13" x14ac:dyDescent="0.25">
      <c r="A14" s="5" t="s">
        <v>2</v>
      </c>
      <c r="B14" s="5">
        <v>60</v>
      </c>
      <c r="F14" s="2">
        <f>1/F34</f>
        <v>1E-4</v>
      </c>
      <c r="G14" s="3">
        <v>1.1000000000000001</v>
      </c>
      <c r="I14" s="7" t="s">
        <v>7</v>
      </c>
      <c r="J14" s="7">
        <f>INDEX(F13:F35,MATCH(B21,F13:F35)+1)</f>
        <v>1.2</v>
      </c>
      <c r="K14" s="7">
        <f>INDEX(G13:G35,MATCH(B21,F13:F35)+1)</f>
        <v>1.03</v>
      </c>
      <c r="L14" s="7">
        <f>INDEX(H13:H35,MATCH(B21,F13:F35)+1)</f>
        <v>0</v>
      </c>
      <c r="M14" s="7"/>
    </row>
    <row r="15" spans="1:13" x14ac:dyDescent="0.25">
      <c r="A15" s="5" t="s">
        <v>14</v>
      </c>
      <c r="B15" s="16">
        <v>0.01</v>
      </c>
      <c r="F15" s="2">
        <f>1/F33</f>
        <v>1E-3</v>
      </c>
      <c r="G15" s="3">
        <v>1.1000000000000001</v>
      </c>
    </row>
    <row r="16" spans="1:13" x14ac:dyDescent="0.25">
      <c r="A16" s="31" t="s">
        <v>36</v>
      </c>
      <c r="B16" s="31"/>
      <c r="F16" s="2">
        <f>1/F32</f>
        <v>0.01</v>
      </c>
      <c r="G16" s="3">
        <v>1.1000000000000001</v>
      </c>
    </row>
    <row r="17" spans="1:7" x14ac:dyDescent="0.25">
      <c r="A17" s="24" t="s">
        <v>3</v>
      </c>
      <c r="B17" s="25">
        <v>0.01</v>
      </c>
      <c r="F17" s="2">
        <f>1/F31</f>
        <v>0.02</v>
      </c>
      <c r="G17" s="3">
        <v>1.1000000000000001</v>
      </c>
    </row>
    <row r="18" spans="1:7" x14ac:dyDescent="0.25">
      <c r="F18" s="2">
        <f>1/F30</f>
        <v>0.05</v>
      </c>
      <c r="G18" s="3">
        <v>1.1000000000000001</v>
      </c>
    </row>
    <row r="19" spans="1:7" x14ac:dyDescent="0.25">
      <c r="A19" s="7" t="s">
        <v>34</v>
      </c>
      <c r="B19" s="17">
        <f>PRODUCT(B13*B14*B15)</f>
        <v>60</v>
      </c>
      <c r="E19" s="14"/>
      <c r="F19" s="2">
        <f>1/F29</f>
        <v>0.1</v>
      </c>
      <c r="G19" s="3">
        <v>1.1000000000000001</v>
      </c>
    </row>
    <row r="20" spans="1:7" x14ac:dyDescent="0.25">
      <c r="A20" s="7" t="s">
        <v>35</v>
      </c>
      <c r="B20" s="21">
        <f>PRODUCT(B13*B14*B17)</f>
        <v>60</v>
      </c>
      <c r="C20" s="14" t="s">
        <v>16</v>
      </c>
      <c r="D20" s="14"/>
      <c r="F20" s="2">
        <f>1/F28</f>
        <v>0.2</v>
      </c>
      <c r="G20" s="3">
        <v>1.1000000000000001</v>
      </c>
    </row>
    <row r="21" spans="1:7" x14ac:dyDescent="0.25">
      <c r="A21" s="7" t="s">
        <v>4</v>
      </c>
      <c r="B21" s="18">
        <f>B17/B15</f>
        <v>1</v>
      </c>
      <c r="F21" s="2">
        <f>1/F27</f>
        <v>0.5</v>
      </c>
      <c r="G21" s="3">
        <v>1.05</v>
      </c>
    </row>
    <row r="22" spans="1:7" x14ac:dyDescent="0.25">
      <c r="A22" s="7" t="s">
        <v>1</v>
      </c>
      <c r="B22" s="12">
        <f>B21/(M13*J13/K13+(1-M13)*J14/K14)</f>
        <v>1.01</v>
      </c>
      <c r="F22" s="10">
        <f>1/F26</f>
        <v>0.66666666666666663</v>
      </c>
      <c r="G22" s="3">
        <v>1.03</v>
      </c>
    </row>
    <row r="23" spans="1:7" x14ac:dyDescent="0.25">
      <c r="A23" s="7" t="s">
        <v>25</v>
      </c>
      <c r="B23" s="22">
        <f>B20/B22</f>
        <v>59.405940594059409</v>
      </c>
      <c r="C23" s="14" t="s">
        <v>17</v>
      </c>
      <c r="F23" s="10">
        <f>1/F25</f>
        <v>0.83333333333333337</v>
      </c>
      <c r="G23" s="3">
        <v>1.01</v>
      </c>
    </row>
    <row r="24" spans="1:7" x14ac:dyDescent="0.25">
      <c r="A24" s="7" t="s">
        <v>29</v>
      </c>
      <c r="B24" s="17">
        <f>B13-B13*B14*B15</f>
        <v>40</v>
      </c>
      <c r="E24" s="14"/>
      <c r="F24" s="2">
        <v>1</v>
      </c>
      <c r="G24" s="3">
        <v>1.01</v>
      </c>
    </row>
    <row r="25" spans="1:7" x14ac:dyDescent="0.25">
      <c r="A25" s="7" t="s">
        <v>23</v>
      </c>
      <c r="B25" s="29">
        <v>0.5</v>
      </c>
      <c r="D25" s="14"/>
      <c r="F25" s="2">
        <v>1.2</v>
      </c>
      <c r="G25" s="3">
        <v>1.03</v>
      </c>
    </row>
    <row r="26" spans="1:7" x14ac:dyDescent="0.25">
      <c r="A26" s="7" t="s">
        <v>24</v>
      </c>
      <c r="B26" s="12">
        <f>IF(B17&lt;=$B$15,(B17-0)/($B$15-0),(B17-1)/($B$15-1))</f>
        <v>1</v>
      </c>
      <c r="F26" s="2">
        <v>1.5</v>
      </c>
      <c r="G26" s="3">
        <v>1.05</v>
      </c>
    </row>
    <row r="27" spans="1:7" x14ac:dyDescent="0.25">
      <c r="A27" s="7" t="s">
        <v>31</v>
      </c>
      <c r="B27" s="17">
        <f>B13*B14*B15/VLOOKUP(1,F13:G35,2)+B24*B25</f>
        <v>79.405940594059416</v>
      </c>
      <c r="D27" s="14" t="s">
        <v>22</v>
      </c>
      <c r="F27" s="2">
        <v>2</v>
      </c>
      <c r="G27" s="3">
        <v>1.1000000000000001</v>
      </c>
    </row>
    <row r="28" spans="1:7" x14ac:dyDescent="0.25">
      <c r="A28" s="7" t="s">
        <v>27</v>
      </c>
      <c r="B28" s="12">
        <f>B32/B23</f>
        <v>1.3366666666666667</v>
      </c>
      <c r="D28" s="12">
        <f>IF(B17&gt;$B$15,LOG(B17)/LOG($B$15*100%),B26)</f>
        <v>1</v>
      </c>
      <c r="F28" s="2">
        <v>5</v>
      </c>
      <c r="G28" s="3">
        <v>1.1499999999999999</v>
      </c>
    </row>
    <row r="29" spans="1:7" x14ac:dyDescent="0.25">
      <c r="A29" s="7" t="s">
        <v>26</v>
      </c>
      <c r="B29" s="17">
        <f>B32-B23</f>
        <v>20.000000000000007</v>
      </c>
      <c r="E29" s="14"/>
      <c r="F29" s="2">
        <v>10</v>
      </c>
      <c r="G29" s="3">
        <v>1.25</v>
      </c>
    </row>
    <row r="30" spans="1:7" x14ac:dyDescent="0.25">
      <c r="D30" s="14"/>
      <c r="F30" s="2">
        <v>20</v>
      </c>
      <c r="G30" s="3">
        <v>1.35</v>
      </c>
    </row>
    <row r="31" spans="1:7" x14ac:dyDescent="0.25">
      <c r="A31" s="32" t="s">
        <v>38</v>
      </c>
      <c r="B31" s="32"/>
      <c r="F31" s="2">
        <v>50</v>
      </c>
      <c r="G31" s="3">
        <v>1.5</v>
      </c>
    </row>
    <row r="32" spans="1:7" x14ac:dyDescent="0.25">
      <c r="A32" s="20" t="s">
        <v>30</v>
      </c>
      <c r="B32" s="30">
        <f>IF(B17&gt;B15,MAX(B23+B24*B25*B26,B27),B23+B24*B25*B26)</f>
        <v>79.405940594059416</v>
      </c>
      <c r="C32" s="14" t="s">
        <v>18</v>
      </c>
      <c r="F32" s="2">
        <v>100</v>
      </c>
      <c r="G32" s="3">
        <v>2</v>
      </c>
    </row>
    <row r="33" spans="3:7" x14ac:dyDescent="0.25">
      <c r="F33" s="2">
        <v>1000</v>
      </c>
      <c r="G33" s="3">
        <v>3</v>
      </c>
    </row>
    <row r="34" spans="3:7" x14ac:dyDescent="0.25">
      <c r="D34" s="15"/>
      <c r="E34" s="15"/>
      <c r="F34" s="6">
        <v>10000</v>
      </c>
      <c r="G34" s="3">
        <v>4</v>
      </c>
    </row>
    <row r="35" spans="3:7" x14ac:dyDescent="0.25">
      <c r="C35" s="15"/>
      <c r="F35" s="4">
        <v>9999999</v>
      </c>
      <c r="G35" s="3">
        <v>5</v>
      </c>
    </row>
  </sheetData>
  <mergeCells count="3">
    <mergeCell ref="A12:B12"/>
    <mergeCell ref="A16:B16"/>
    <mergeCell ref="A31:B31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zoomScaleNormal="100" workbookViewId="0">
      <selection activeCell="D14" sqref="D14"/>
    </sheetView>
  </sheetViews>
  <sheetFormatPr defaultColWidth="11.42578125" defaultRowHeight="15" x14ac:dyDescent="0.25"/>
  <cols>
    <col min="1" max="1" width="32.7109375" customWidth="1"/>
    <col min="3" max="5" width="17.42578125" customWidth="1"/>
    <col min="6" max="7" width="21" customWidth="1"/>
    <col min="9" max="9" width="19.28515625" customWidth="1"/>
    <col min="10" max="13" width="17" customWidth="1"/>
    <col min="14" max="14" width="11.42578125" customWidth="1"/>
    <col min="15" max="16" width="19.28515625" customWidth="1"/>
    <col min="17" max="17" width="7.28515625" customWidth="1"/>
    <col min="18" max="19" width="18.7109375" customWidth="1"/>
    <col min="20" max="20" width="7.28515625" customWidth="1"/>
    <col min="21" max="22" width="20.85546875" customWidth="1"/>
    <col min="23" max="23" width="7.28515625" customWidth="1"/>
  </cols>
  <sheetData>
    <row r="1" spans="1:22" s="8" customFormat="1" ht="21" x14ac:dyDescent="0.35">
      <c r="A1" s="8" t="s">
        <v>46</v>
      </c>
    </row>
    <row r="3" spans="1:22" s="9" customFormat="1" x14ac:dyDescent="0.25">
      <c r="A3" s="9" t="s">
        <v>19</v>
      </c>
    </row>
    <row r="4" spans="1:22" x14ac:dyDescent="0.25">
      <c r="A4" t="s">
        <v>45</v>
      </c>
    </row>
    <row r="5" spans="1:22" x14ac:dyDescent="0.25">
      <c r="A5" t="s">
        <v>43</v>
      </c>
    </row>
    <row r="6" spans="1:22" x14ac:dyDescent="0.25">
      <c r="A6" t="s">
        <v>44</v>
      </c>
    </row>
    <row r="7" spans="1:22" x14ac:dyDescent="0.25">
      <c r="A7" t="s">
        <v>28</v>
      </c>
    </row>
    <row r="9" spans="1:22" s="9" customFormat="1" x14ac:dyDescent="0.25">
      <c r="A9" s="9" t="s">
        <v>39</v>
      </c>
    </row>
    <row r="10" spans="1:22" x14ac:dyDescent="0.25">
      <c r="O10" t="s">
        <v>21</v>
      </c>
    </row>
    <row r="11" spans="1:22" x14ac:dyDescent="0.25">
      <c r="O11" t="s">
        <v>11</v>
      </c>
      <c r="R11" t="s">
        <v>13</v>
      </c>
      <c r="U11" t="s">
        <v>12</v>
      </c>
    </row>
    <row r="12" spans="1:22" ht="30" x14ac:dyDescent="0.25">
      <c r="A12" s="31" t="s">
        <v>37</v>
      </c>
      <c r="B12" s="31"/>
      <c r="F12" s="1" t="s">
        <v>4</v>
      </c>
      <c r="G12" s="1" t="s">
        <v>32</v>
      </c>
      <c r="I12" s="11" t="s">
        <v>10</v>
      </c>
      <c r="J12" s="11" t="s">
        <v>5</v>
      </c>
      <c r="K12" s="11" t="s">
        <v>6</v>
      </c>
      <c r="L12" s="11" t="s">
        <v>15</v>
      </c>
      <c r="M12" s="11" t="s">
        <v>9</v>
      </c>
      <c r="O12" s="1" t="s">
        <v>5</v>
      </c>
      <c r="P12" s="1" t="s">
        <v>32</v>
      </c>
      <c r="R12" s="1" t="s">
        <v>5</v>
      </c>
      <c r="S12" s="1" t="s">
        <v>32</v>
      </c>
      <c r="U12" s="1" t="s">
        <v>5</v>
      </c>
      <c r="V12" s="1" t="s">
        <v>32</v>
      </c>
    </row>
    <row r="13" spans="1:22" x14ac:dyDescent="0.25">
      <c r="A13" s="5" t="s">
        <v>0</v>
      </c>
      <c r="B13" s="19">
        <v>100</v>
      </c>
      <c r="F13" s="2">
        <f>1/F35</f>
        <v>1.00000010000001E-7</v>
      </c>
      <c r="G13" s="3">
        <v>1.1000000000000001</v>
      </c>
      <c r="I13" s="7" t="s">
        <v>8</v>
      </c>
      <c r="J13" s="7">
        <f>INDEX(F13:F35,MATCH(B20,F13:F35))</f>
        <v>1</v>
      </c>
      <c r="K13" s="7">
        <f>INDEX(G13:G35,MATCH(B20,F13:F35))</f>
        <v>1.01</v>
      </c>
      <c r="L13" s="7">
        <f>INDEX(H13:H35,MATCH(B20,F13:F35))</f>
        <v>0</v>
      </c>
      <c r="M13" s="7">
        <f>1-(B20-J13)/(J14-J13)</f>
        <v>1</v>
      </c>
      <c r="O13" s="2">
        <f>1/O35</f>
        <v>1.00000010000001E-7</v>
      </c>
      <c r="P13" s="3">
        <v>1.05</v>
      </c>
      <c r="R13" s="2">
        <f>1/R35</f>
        <v>1.00000010000001E-7</v>
      </c>
      <c r="S13" s="3">
        <v>1.1000000000000001</v>
      </c>
      <c r="U13" s="2">
        <f>1/U35</f>
        <v>1.00000010000001E-7</v>
      </c>
      <c r="V13" s="3">
        <v>1.2000000000000002</v>
      </c>
    </row>
    <row r="14" spans="1:22" x14ac:dyDescent="0.25">
      <c r="A14" s="5" t="s">
        <v>2</v>
      </c>
      <c r="B14" s="5">
        <v>1.9</v>
      </c>
      <c r="F14" s="2">
        <f>1/F34</f>
        <v>1E-4</v>
      </c>
      <c r="G14" s="3">
        <v>1.1000000000000001</v>
      </c>
      <c r="I14" s="7" t="s">
        <v>7</v>
      </c>
      <c r="J14" s="7">
        <f>INDEX(F13:F35,MATCH(B20,F13:F35)+1)</f>
        <v>1.2</v>
      </c>
      <c r="K14" s="7">
        <f>INDEX(G13:G35,MATCH(B20,F13:F35)+1)</f>
        <v>1.03</v>
      </c>
      <c r="L14" s="7">
        <f>INDEX(H13:H35,MATCH(B20,F13:F35)+1)</f>
        <v>0</v>
      </c>
      <c r="M14" s="7"/>
      <c r="O14" s="2">
        <f>1/O34</f>
        <v>1E-4</v>
      </c>
      <c r="P14" s="3">
        <v>1.05</v>
      </c>
      <c r="R14" s="2">
        <f>1/R34</f>
        <v>1E-4</v>
      </c>
      <c r="S14" s="3">
        <v>1.1000000000000001</v>
      </c>
      <c r="U14" s="2">
        <f>1/U34</f>
        <v>1E-4</v>
      </c>
      <c r="V14" s="3">
        <v>1.2000000000000002</v>
      </c>
    </row>
    <row r="15" spans="1:22" x14ac:dyDescent="0.25">
      <c r="A15" s="5" t="s">
        <v>14</v>
      </c>
      <c r="B15" s="16">
        <v>0.5</v>
      </c>
      <c r="F15" s="2">
        <f>1/F33</f>
        <v>1E-3</v>
      </c>
      <c r="G15" s="3">
        <v>1.1000000000000001</v>
      </c>
      <c r="O15" s="2">
        <f>1/O33</f>
        <v>1E-3</v>
      </c>
      <c r="P15" s="3">
        <v>1.05</v>
      </c>
      <c r="R15" s="2">
        <f>1/R33</f>
        <v>1E-3</v>
      </c>
      <c r="S15" s="3">
        <v>1.1000000000000001</v>
      </c>
      <c r="U15" s="2">
        <f>1/U33</f>
        <v>1E-3</v>
      </c>
      <c r="V15" s="3">
        <v>1.2000000000000002</v>
      </c>
    </row>
    <row r="16" spans="1:22" x14ac:dyDescent="0.25">
      <c r="A16" s="31" t="s">
        <v>36</v>
      </c>
      <c r="B16" s="31"/>
      <c r="F16" s="2">
        <f>1/F32</f>
        <v>0.01</v>
      </c>
      <c r="G16" s="3">
        <v>1.1000000000000001</v>
      </c>
      <c r="O16" s="2">
        <f>1/O32</f>
        <v>0.01</v>
      </c>
      <c r="P16" s="3">
        <v>1.05</v>
      </c>
      <c r="R16" s="2">
        <f>1/R32</f>
        <v>0.01</v>
      </c>
      <c r="S16" s="3">
        <v>1.1000000000000001</v>
      </c>
      <c r="U16" s="2">
        <f>1/U32</f>
        <v>0.01</v>
      </c>
      <c r="V16" s="3">
        <v>1.2000000000000002</v>
      </c>
    </row>
    <row r="17" spans="1:22" x14ac:dyDescent="0.25">
      <c r="A17" s="24" t="s">
        <v>3</v>
      </c>
      <c r="B17" s="25">
        <v>0.5</v>
      </c>
      <c r="F17" s="2">
        <f>1/F31</f>
        <v>0.02</v>
      </c>
      <c r="G17" s="3">
        <v>1.1000000000000001</v>
      </c>
      <c r="O17" s="2">
        <f>1/O31</f>
        <v>0.02</v>
      </c>
      <c r="P17" s="3">
        <v>1.05</v>
      </c>
      <c r="R17" s="2">
        <f>1/R31</f>
        <v>0.02</v>
      </c>
      <c r="S17" s="3">
        <v>1.1000000000000001</v>
      </c>
      <c r="U17" s="2">
        <f>1/U31</f>
        <v>0.02</v>
      </c>
      <c r="V17" s="3">
        <v>1.2000000000000002</v>
      </c>
    </row>
    <row r="18" spans="1:22" x14ac:dyDescent="0.25">
      <c r="F18" s="2">
        <f>1/F30</f>
        <v>0.05</v>
      </c>
      <c r="G18" s="3">
        <v>1.1000000000000001</v>
      </c>
      <c r="O18" s="2">
        <f>1/O30</f>
        <v>0.05</v>
      </c>
      <c r="P18" s="3">
        <v>1.05</v>
      </c>
      <c r="R18" s="2">
        <f>1/R30</f>
        <v>0.05</v>
      </c>
      <c r="S18" s="3">
        <v>1.1000000000000001</v>
      </c>
      <c r="U18" s="2">
        <f>1/U30</f>
        <v>0.05</v>
      </c>
      <c r="V18" s="3">
        <v>1.2000000000000002</v>
      </c>
    </row>
    <row r="19" spans="1:22" x14ac:dyDescent="0.25">
      <c r="A19" s="7" t="s">
        <v>34</v>
      </c>
      <c r="B19" s="17">
        <f>PRODUCT(B13*B14*B15)</f>
        <v>95</v>
      </c>
      <c r="D19" s="14"/>
      <c r="E19" s="14"/>
      <c r="F19" s="2">
        <f>1/F29</f>
        <v>0.1</v>
      </c>
      <c r="G19" s="3">
        <v>1.1000000000000001</v>
      </c>
      <c r="O19" s="2">
        <f>1/O29</f>
        <v>0.1</v>
      </c>
      <c r="P19" s="3">
        <v>1.05</v>
      </c>
      <c r="R19" s="2">
        <f>1/R29</f>
        <v>0.1</v>
      </c>
      <c r="S19" s="3">
        <v>1.1000000000000001</v>
      </c>
      <c r="U19" s="2">
        <f>1/U29</f>
        <v>0.1</v>
      </c>
      <c r="V19" s="3">
        <v>1.2000000000000002</v>
      </c>
    </row>
    <row r="20" spans="1:22" x14ac:dyDescent="0.25">
      <c r="A20" s="7" t="s">
        <v>4</v>
      </c>
      <c r="B20" s="18">
        <f>B17/B15</f>
        <v>1</v>
      </c>
      <c r="F20" s="2">
        <f>1/F28</f>
        <v>0.2</v>
      </c>
      <c r="G20" s="3">
        <v>1.1000000000000001</v>
      </c>
      <c r="O20" s="2">
        <f>1/O28</f>
        <v>0.2</v>
      </c>
      <c r="P20" s="3">
        <v>1.05</v>
      </c>
      <c r="R20" s="2">
        <f>1/R28</f>
        <v>0.2</v>
      </c>
      <c r="S20" s="3">
        <v>1.1000000000000001</v>
      </c>
      <c r="U20" s="2">
        <f>1/U28</f>
        <v>0.2</v>
      </c>
      <c r="V20" s="3">
        <v>1.2000000000000002</v>
      </c>
    </row>
    <row r="21" spans="1:22" x14ac:dyDescent="0.25">
      <c r="A21" s="7" t="s">
        <v>1</v>
      </c>
      <c r="B21" s="12">
        <f>B20/(M13*J13/K13+(1-M13)*J14/K14)</f>
        <v>1.01</v>
      </c>
      <c r="F21" s="2">
        <f>1/F27</f>
        <v>0.5</v>
      </c>
      <c r="G21" s="3">
        <v>1.05</v>
      </c>
      <c r="O21" s="2">
        <f>1/O27</f>
        <v>0.5</v>
      </c>
      <c r="P21" s="3">
        <v>1.0249999999999999</v>
      </c>
      <c r="R21" s="2">
        <f>1/R27</f>
        <v>0.5</v>
      </c>
      <c r="S21" s="3">
        <v>1.05</v>
      </c>
      <c r="U21" s="2">
        <f>1/U27</f>
        <v>0.5</v>
      </c>
      <c r="V21" s="3">
        <v>1.1000000000000001</v>
      </c>
    </row>
    <row r="22" spans="1:22" x14ac:dyDescent="0.25">
      <c r="A22" s="7" t="s">
        <v>29</v>
      </c>
      <c r="B22" s="17">
        <f>B13-B13*B14*B15</f>
        <v>5</v>
      </c>
      <c r="F22" s="10">
        <f>1/F26</f>
        <v>0.66666666666666663</v>
      </c>
      <c r="G22" s="3">
        <v>1.03</v>
      </c>
      <c r="O22" s="10">
        <f>1/O26</f>
        <v>0.66666666666666663</v>
      </c>
      <c r="P22" s="3">
        <v>1.0150000000000001</v>
      </c>
      <c r="R22" s="10">
        <f>1/R26</f>
        <v>0.66666666666666663</v>
      </c>
      <c r="S22" s="3">
        <v>1.03</v>
      </c>
      <c r="U22" s="10">
        <f>1/U26</f>
        <v>0.66666666666666663</v>
      </c>
      <c r="V22" s="3">
        <v>1.06</v>
      </c>
    </row>
    <row r="23" spans="1:22" x14ac:dyDescent="0.25">
      <c r="A23" s="7" t="s">
        <v>23</v>
      </c>
      <c r="B23" s="13">
        <v>0.5</v>
      </c>
      <c r="F23" s="10">
        <f>1/F25</f>
        <v>0.83333333333333337</v>
      </c>
      <c r="G23" s="3">
        <v>1.01</v>
      </c>
      <c r="O23" s="10">
        <f>1/O25</f>
        <v>0.83333333333333337</v>
      </c>
      <c r="P23" s="3">
        <v>1.0049999999999999</v>
      </c>
      <c r="R23" s="10">
        <f>1/R25</f>
        <v>0.83333333333333337</v>
      </c>
      <c r="S23" s="3">
        <v>1.01</v>
      </c>
      <c r="U23" s="10">
        <f>1/U25</f>
        <v>0.83333333333333337</v>
      </c>
      <c r="V23" s="3">
        <v>1.02</v>
      </c>
    </row>
    <row r="24" spans="1:22" x14ac:dyDescent="0.25">
      <c r="A24" s="7" t="s">
        <v>24</v>
      </c>
      <c r="B24" s="12">
        <f>IF(B17&lt;=$B$15,(B17-0)/($B$15-0),(B17-1)/($B$15-1))</f>
        <v>1</v>
      </c>
      <c r="D24" s="14"/>
      <c r="E24" s="14"/>
      <c r="F24" s="2">
        <v>1</v>
      </c>
      <c r="G24" s="3">
        <v>1.01</v>
      </c>
      <c r="O24" s="2">
        <v>1</v>
      </c>
      <c r="P24" s="3">
        <v>1.0049999999999999</v>
      </c>
      <c r="R24" s="2">
        <v>1</v>
      </c>
      <c r="S24" s="3">
        <v>1.01</v>
      </c>
      <c r="U24" s="2">
        <v>1</v>
      </c>
      <c r="V24" s="3">
        <v>1.02</v>
      </c>
    </row>
    <row r="25" spans="1:22" x14ac:dyDescent="0.25">
      <c r="A25" s="7" t="s">
        <v>31</v>
      </c>
      <c r="B25" s="17">
        <f>B13*B14*B15/VLOOKUP(1,F13:G35,2)+B22*B23</f>
        <v>96.559405940594061</v>
      </c>
      <c r="F25" s="2">
        <v>1.2</v>
      </c>
      <c r="G25" s="3">
        <v>1.03</v>
      </c>
      <c r="O25" s="2">
        <v>1.2</v>
      </c>
      <c r="P25" s="3">
        <v>1.0150000000000001</v>
      </c>
      <c r="R25" s="2">
        <v>1.2</v>
      </c>
      <c r="S25" s="3">
        <v>1.03</v>
      </c>
      <c r="U25" s="2">
        <v>1.2</v>
      </c>
      <c r="V25" s="3">
        <v>1.06</v>
      </c>
    </row>
    <row r="26" spans="1:22" x14ac:dyDescent="0.25">
      <c r="A26" s="7" t="s">
        <v>27</v>
      </c>
      <c r="B26" s="12">
        <f>B32/B31</f>
        <v>1.026578947368421</v>
      </c>
      <c r="F26" s="2">
        <v>1.5</v>
      </c>
      <c r="G26" s="3">
        <v>1.05</v>
      </c>
      <c r="O26" s="2">
        <v>1.5</v>
      </c>
      <c r="P26" s="3">
        <v>1.0249999999999999</v>
      </c>
      <c r="R26" s="2">
        <v>1.5</v>
      </c>
      <c r="S26" s="3">
        <v>1.05</v>
      </c>
      <c r="U26" s="2">
        <v>1.5</v>
      </c>
      <c r="V26" s="3">
        <v>1.1000000000000001</v>
      </c>
    </row>
    <row r="27" spans="1:22" x14ac:dyDescent="0.25">
      <c r="A27" s="7" t="s">
        <v>26</v>
      </c>
      <c r="B27" s="17">
        <f>B32-B31</f>
        <v>2.5</v>
      </c>
      <c r="D27" s="14" t="s">
        <v>22</v>
      </c>
      <c r="F27" s="2">
        <v>2</v>
      </c>
      <c r="G27" s="3">
        <v>1.1000000000000001</v>
      </c>
      <c r="O27" s="2">
        <v>2</v>
      </c>
      <c r="P27" s="3">
        <v>1.05</v>
      </c>
      <c r="R27" s="2">
        <v>2</v>
      </c>
      <c r="S27" s="3">
        <v>1.1000000000000001</v>
      </c>
      <c r="U27" s="2">
        <v>2</v>
      </c>
      <c r="V27" s="3">
        <v>1.2000000000000002</v>
      </c>
    </row>
    <row r="28" spans="1:22" x14ac:dyDescent="0.25">
      <c r="D28" s="12">
        <f>IF(B17&gt;$B$15,LOG(B17)/LOG($B$15*100%),B24)</f>
        <v>1</v>
      </c>
      <c r="F28" s="2">
        <v>5</v>
      </c>
      <c r="G28" s="3">
        <v>1.1499999999999999</v>
      </c>
      <c r="O28" s="2">
        <v>5</v>
      </c>
      <c r="P28" s="3">
        <v>1.075</v>
      </c>
      <c r="R28" s="2">
        <v>5</v>
      </c>
      <c r="S28" s="3">
        <v>1.1499999999999999</v>
      </c>
      <c r="U28" s="2">
        <v>5</v>
      </c>
      <c r="V28" s="3">
        <v>1.2999999999999998</v>
      </c>
    </row>
    <row r="29" spans="1:22" x14ac:dyDescent="0.25">
      <c r="A29" s="32" t="s">
        <v>38</v>
      </c>
      <c r="B29" s="32"/>
      <c r="D29" s="14"/>
      <c r="E29" s="14"/>
      <c r="F29" s="2">
        <v>10</v>
      </c>
      <c r="G29" s="3">
        <v>1.25</v>
      </c>
      <c r="O29" s="2">
        <v>10</v>
      </c>
      <c r="P29" s="3">
        <v>1.125</v>
      </c>
      <c r="R29" s="2">
        <v>10</v>
      </c>
      <c r="S29" s="3">
        <v>1.25</v>
      </c>
      <c r="U29" s="2">
        <v>10</v>
      </c>
      <c r="V29" s="3">
        <v>1.5</v>
      </c>
    </row>
    <row r="30" spans="1:22" x14ac:dyDescent="0.25">
      <c r="A30" s="20" t="s">
        <v>35</v>
      </c>
      <c r="B30" s="26">
        <f>PRODUCT(B13*B14*B17)</f>
        <v>95</v>
      </c>
      <c r="C30" s="14" t="s">
        <v>16</v>
      </c>
      <c r="F30" s="2">
        <v>20</v>
      </c>
      <c r="G30" s="3">
        <v>1.35</v>
      </c>
      <c r="O30" s="2">
        <v>20</v>
      </c>
      <c r="P30" s="3">
        <v>1.175</v>
      </c>
      <c r="R30" s="2">
        <v>20</v>
      </c>
      <c r="S30" s="3">
        <v>1.35</v>
      </c>
      <c r="U30" s="2">
        <v>20</v>
      </c>
      <c r="V30" s="3">
        <v>1.7000000000000002</v>
      </c>
    </row>
    <row r="31" spans="1:22" x14ac:dyDescent="0.25">
      <c r="A31" s="20" t="s">
        <v>25</v>
      </c>
      <c r="B31" s="26">
        <f>B30/B21</f>
        <v>94.059405940594061</v>
      </c>
      <c r="C31" s="14" t="s">
        <v>17</v>
      </c>
      <c r="F31" s="2">
        <v>50</v>
      </c>
      <c r="G31" s="3">
        <v>1.5</v>
      </c>
      <c r="O31" s="2">
        <v>50</v>
      </c>
      <c r="P31" s="3">
        <v>1.25</v>
      </c>
      <c r="R31" s="2">
        <v>50</v>
      </c>
      <c r="S31" s="3">
        <v>1.5</v>
      </c>
      <c r="U31" s="2">
        <v>50</v>
      </c>
      <c r="V31" s="3">
        <v>2</v>
      </c>
    </row>
    <row r="32" spans="1:22" x14ac:dyDescent="0.25">
      <c r="A32" s="20" t="s">
        <v>30</v>
      </c>
      <c r="B32" s="26">
        <f>IF(B17&gt;B15,MAX(B31+B22*B23*B24,B25),B31+B22*B23*B24)</f>
        <v>96.559405940594061</v>
      </c>
      <c r="C32" s="14" t="s">
        <v>18</v>
      </c>
      <c r="F32" s="2">
        <v>100</v>
      </c>
      <c r="G32" s="3">
        <v>2</v>
      </c>
      <c r="O32" s="2">
        <v>100</v>
      </c>
      <c r="P32" s="3">
        <v>1.5</v>
      </c>
      <c r="R32" s="2">
        <v>100</v>
      </c>
      <c r="S32" s="3">
        <v>2</v>
      </c>
      <c r="U32" s="2">
        <v>100</v>
      </c>
      <c r="V32" s="3">
        <v>3</v>
      </c>
    </row>
    <row r="33" spans="4:22" x14ac:dyDescent="0.25">
      <c r="F33" s="2">
        <v>1000</v>
      </c>
      <c r="G33" s="3">
        <v>3</v>
      </c>
      <c r="O33" s="2">
        <v>1000</v>
      </c>
      <c r="P33" s="3">
        <v>2</v>
      </c>
      <c r="R33" s="2">
        <v>1000</v>
      </c>
      <c r="S33" s="3">
        <v>3</v>
      </c>
      <c r="U33" s="2">
        <v>1000</v>
      </c>
      <c r="V33" s="3">
        <v>5</v>
      </c>
    </row>
    <row r="34" spans="4:22" x14ac:dyDescent="0.25">
      <c r="D34" s="15"/>
      <c r="E34" s="15"/>
      <c r="F34" s="6">
        <v>10000</v>
      </c>
      <c r="G34" s="3">
        <v>4</v>
      </c>
      <c r="O34" s="6">
        <v>10000</v>
      </c>
      <c r="P34" s="3">
        <v>2.5</v>
      </c>
      <c r="R34" s="6">
        <v>10000</v>
      </c>
      <c r="S34" s="3">
        <v>4</v>
      </c>
      <c r="U34" s="6">
        <v>10000</v>
      </c>
      <c r="V34" s="3">
        <v>7</v>
      </c>
    </row>
    <row r="35" spans="4:22" x14ac:dyDescent="0.25">
      <c r="F35" s="4">
        <v>9999999</v>
      </c>
      <c r="G35" s="3">
        <v>5</v>
      </c>
      <c r="O35" s="4">
        <v>9999999</v>
      </c>
      <c r="P35" s="3">
        <v>3</v>
      </c>
      <c r="R35" s="4">
        <v>9999999</v>
      </c>
      <c r="S35" s="3">
        <v>5</v>
      </c>
      <c r="U35" s="4">
        <v>9999999</v>
      </c>
      <c r="V35" s="3">
        <v>9</v>
      </c>
    </row>
  </sheetData>
  <mergeCells count="3">
    <mergeCell ref="A12:B12"/>
    <mergeCell ref="A16:B16"/>
    <mergeCell ref="A29:B2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Simple Cashout</vt:lpstr>
      <vt:lpstr>Cashout with additional profit</vt:lpstr>
      <vt:lpstr>Advanced cashout </vt:lpstr>
      <vt:lpstr>Comparision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Faschinger</dc:creator>
  <cp:lastModifiedBy>Huw Procter</cp:lastModifiedBy>
  <dcterms:created xsi:type="dcterms:W3CDTF">2018-02-26T13:31:13Z</dcterms:created>
  <dcterms:modified xsi:type="dcterms:W3CDTF">2018-11-23T16:21:56Z</dcterms:modified>
</cp:coreProperties>
</file>